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kukovsky/Desktop/"/>
    </mc:Choice>
  </mc:AlternateContent>
  <xr:revisionPtr revIDLastSave="0" documentId="13_ncr:1_{DC0C9EB0-BCA1-534D-A197-CE34A1D269AB}" xr6:coauthVersionLast="47" xr6:coauthVersionMax="47" xr10:uidLastSave="{00000000-0000-0000-0000-000000000000}"/>
  <bookViews>
    <workbookView xWindow="4220" yWindow="500" windowWidth="35420" windowHeight="15920" xr2:uid="{FF88E5A5-6708-4165-82F4-339E7A8B79B1}"/>
  </bookViews>
  <sheets>
    <sheet name="2021" sheetId="1" r:id="rId1"/>
    <sheet name="202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1" l="1"/>
  <c r="S13" i="1" s="1"/>
  <c r="R14" i="1"/>
  <c r="P21" i="1"/>
  <c r="P20" i="1"/>
  <c r="P13" i="1"/>
  <c r="P16" i="1"/>
  <c r="I16" i="1"/>
  <c r="E10" i="2"/>
  <c r="F10" i="2" s="1"/>
  <c r="F9" i="2"/>
  <c r="E7" i="2"/>
  <c r="F4" i="2"/>
  <c r="H10" i="1"/>
  <c r="H7" i="1"/>
  <c r="F5" i="1"/>
  <c r="C22" i="1" s="1"/>
  <c r="I12" i="1"/>
  <c r="I9" i="1"/>
  <c r="M9" i="1" s="1"/>
  <c r="S23" i="1" l="1"/>
  <c r="P22" i="1"/>
  <c r="G22" i="1"/>
  <c r="M12" i="1"/>
  <c r="I10" i="1"/>
  <c r="M10" i="1" s="1"/>
  <c r="I5" i="1"/>
  <c r="F5" i="2"/>
  <c r="D14" i="2"/>
  <c r="R12" i="1" l="1"/>
  <c r="S12" i="1"/>
  <c r="I22" i="1"/>
  <c r="M5" i="1"/>
  <c r="F13" i="2"/>
  <c r="F14" i="2" s="1"/>
  <c r="R11" i="1" l="1"/>
  <c r="M22" i="1"/>
  <c r="R22" i="1" l="1"/>
  <c r="R23" i="1" s="1"/>
  <c r="S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Куковский</author>
  </authors>
  <commentList>
    <comment ref="O10" authorId="0" shapeId="0" xr:uid="{EA64330D-2337-074B-A3FF-7107738F5357}">
      <text>
        <r>
          <rPr>
            <b/>
            <sz val="10"/>
            <color rgb="FF000000"/>
            <rFont val="Tahoma"/>
            <family val="2"/>
            <charset val="204"/>
          </rPr>
          <t>Ожидается 1000$</t>
        </r>
      </text>
    </comment>
    <comment ref="O13" authorId="0" shapeId="0" xr:uid="{DE5E6A73-709B-2743-8B14-552E3D79D8F6}">
      <text>
        <r>
          <rPr>
            <b/>
            <sz val="10"/>
            <color rgb="FF000000"/>
            <rFont val="Tahoma"/>
            <family val="2"/>
            <charset val="204"/>
          </rPr>
          <t>На Youth IGF</t>
        </r>
        <r>
          <rPr>
            <sz val="10"/>
            <color rgb="FF000000"/>
            <rFont val="Tahoma"/>
            <family val="2"/>
            <charset val="204"/>
          </rPr>
          <t xml:space="preserve">
</t>
        </r>
      </text>
    </comment>
    <comment ref="S13" authorId="0" shapeId="0" xr:uid="{79A2DD73-9E26-3E4E-A49C-C50E7B79E19E}">
      <text>
        <r>
          <rPr>
            <b/>
            <sz val="10"/>
            <color rgb="FF000000"/>
            <rFont val="Calibri"/>
            <family val="2"/>
          </rPr>
          <t>На Youth IGF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Tahoma"/>
            <family val="2"/>
            <charset val="204"/>
          </rPr>
          <t>конвертовано в грн</t>
        </r>
      </text>
    </comment>
    <comment ref="O21" authorId="0" shapeId="0" xr:uid="{EE8E8490-DA7A-5C40-9BEB-6757D509B217}">
      <text>
        <r>
          <rPr>
            <b/>
            <sz val="10"/>
            <color rgb="FF000000"/>
            <rFont val="Tahoma"/>
            <family val="2"/>
            <charset val="204"/>
          </rPr>
          <t xml:space="preserve">1000 EUR мінус %% за SWIFT-переказ
</t>
        </r>
        <r>
          <rPr>
            <b/>
            <sz val="10"/>
            <color rgb="FF000000"/>
            <rFont val="Tahoma"/>
            <family val="2"/>
            <charset val="204"/>
          </rPr>
          <t>на Нац IGF</t>
        </r>
      </text>
    </comment>
    <comment ref="S21" authorId="0" shapeId="0" xr:uid="{7D2A25DF-92B1-0540-8A01-9CF68D924099}">
      <text>
        <r>
          <rPr>
            <b/>
            <sz val="10"/>
            <color rgb="FF000000"/>
            <rFont val="Tahoma"/>
            <family val="2"/>
            <charset val="204"/>
          </rPr>
          <t xml:space="preserve">1000 EUR мінус %% за SWIFT-переказ
</t>
        </r>
        <r>
          <rPr>
            <b/>
            <sz val="10"/>
            <color rgb="FF000000"/>
            <rFont val="Tahoma"/>
            <family val="2"/>
            <charset val="204"/>
          </rPr>
          <t>на Нац IGF</t>
        </r>
      </text>
    </comment>
    <comment ref="Q23" authorId="0" shapeId="0" xr:uid="{20F4A4B9-529E-D74F-8B48-D8BB1D19236C}">
      <text>
        <r>
          <rPr>
            <sz val="10"/>
            <color rgb="FF000000"/>
            <rFont val="Tahoma"/>
            <family val="2"/>
            <charset val="204"/>
          </rPr>
          <t>Без урахування очікуваних коштів</t>
        </r>
      </text>
    </comment>
  </commentList>
</comments>
</file>

<file path=xl/sharedStrings.xml><?xml version="1.0" encoding="utf-8"?>
<sst xmlns="http://schemas.openxmlformats.org/spreadsheetml/2006/main" count="101" uniqueCount="69">
  <si>
    <t>UAH</t>
  </si>
  <si>
    <t>валюта</t>
  </si>
  <si>
    <t>Відповідальний</t>
  </si>
  <si>
    <t>Залишок</t>
  </si>
  <si>
    <t xml:space="preserve">ICANN </t>
  </si>
  <si>
    <t>IGF-SA (залишок з 2019 р)</t>
  </si>
  <si>
    <t>RIPE NCC (залишок з 2019 р)</t>
  </si>
  <si>
    <t xml:space="preserve">IGF-SA </t>
  </si>
  <si>
    <t>О.Приходько</t>
  </si>
  <si>
    <t>Ю.Каргаполов</t>
  </si>
  <si>
    <t>Статті витрат</t>
  </si>
  <si>
    <t xml:space="preserve">Всього </t>
  </si>
  <si>
    <t>Витрати</t>
  </si>
  <si>
    <t>Надходження</t>
  </si>
  <si>
    <t>Синхронний переклад 28-30 жовтня</t>
  </si>
  <si>
    <t>Перевод коштів в Україну 1%</t>
  </si>
  <si>
    <t>Друк  збірки доповідей IGF-UA та Молодіжного IGF-UA</t>
  </si>
  <si>
    <t xml:space="preserve">Тираж і доставка книги В.Кіпіані «Справа Василя Стуса» для подарункового фонду IGF-UA </t>
  </si>
  <si>
    <t>Друк сертифікатів учасників Youth IGF-UA</t>
  </si>
  <si>
    <t>Розробка логотипу Youth IGF-UA (на базі вже існуючого логотипу IGF-UA)</t>
  </si>
  <si>
    <t>Оренда переговорної кімнати для проведення Youth IGF-UA</t>
  </si>
  <si>
    <t>Організатор/ Спонсор</t>
  </si>
  <si>
    <t>Оподаткування</t>
  </si>
  <si>
    <t>Замовлення графічного матеріалу (з використанням напрацювань переможців конкурсу ІТ в карикатурі) для використання як в процесі оновлення сайтів, так і в створенні контенту для сторінок Facebook.</t>
  </si>
  <si>
    <t>Оновлення сайтів igf-ua.org та youth-igf-ua.org (схвалено Оргкомітетом)</t>
  </si>
  <si>
    <t>Пропозиції щодо подальшого фінансування:</t>
  </si>
  <si>
    <t>Кошторис IGF-UA</t>
  </si>
  <si>
    <t>Витрати у 2020</t>
  </si>
  <si>
    <t>Витрати у 2021</t>
  </si>
  <si>
    <t>Залишок у 2020
(валютні курси станом на жовтень 2020)</t>
  </si>
  <si>
    <t>курс обміну станом на жовтень 2020</t>
  </si>
  <si>
    <t>курс обміну станом на жовтень 2021</t>
  </si>
  <si>
    <t>РКО</t>
  </si>
  <si>
    <t>Розробка логотипу Youth IGF-UA</t>
  </si>
  <si>
    <t>Надходження 2019-2020</t>
  </si>
  <si>
    <t>Надходження 2021</t>
  </si>
  <si>
    <t>Залишок з 2020 р. (з урахуваннням відношення валютних курсів  10.2020/ 10.2021)</t>
  </si>
  <si>
    <t>Синхронний переклад</t>
  </si>
  <si>
    <t>I-ua.tv</t>
  </si>
  <si>
    <t>Приходько</t>
  </si>
  <si>
    <t>Каргаполов</t>
  </si>
  <si>
    <t>Ткаченко</t>
  </si>
  <si>
    <t>Кошторис IGF-2021</t>
  </si>
  <si>
    <t>Кошторис IGF-2020</t>
  </si>
  <si>
    <t>ICANN (залишок з 2019 р)</t>
  </si>
  <si>
    <t>IGF-SA (2020)</t>
  </si>
  <si>
    <t>ICANN (2020)</t>
  </si>
  <si>
    <t>С.Ткаченко</t>
  </si>
  <si>
    <t xml:space="preserve">Синхронний переклад 28-30 жовтня, </t>
  </si>
  <si>
    <t>IGF-SA (залишок з 2020)</t>
  </si>
  <si>
    <t>RIPE NCC (2021)</t>
  </si>
  <si>
    <t>Internet Society (2021)</t>
  </si>
  <si>
    <t>ICANN (2021)</t>
  </si>
  <si>
    <t>Хостмайстер (2021)</t>
  </si>
  <si>
    <t>Комісія з питань науки і ІТ УСПП (2021)</t>
  </si>
  <si>
    <t>Сума витрат</t>
  </si>
  <si>
    <t>Залишок з попередніх років:</t>
  </si>
  <si>
    <t>Надходження 2021:</t>
  </si>
  <si>
    <t>Витрати 2021:</t>
  </si>
  <si>
    <t>Залишок на 2022:</t>
  </si>
  <si>
    <t>Пєтухов</t>
  </si>
  <si>
    <t>Договір на розробку веб-сайту Національного IGF-UA</t>
  </si>
  <si>
    <t>Договір на розробку веб-сайту Youth IGF-UA</t>
  </si>
  <si>
    <t>Залишок у 2021</t>
  </si>
  <si>
    <t>Надання та підтримка онлайн-платформи</t>
  </si>
  <si>
    <t>Організація та забезпечення 2-х каналів мовлення (стриму)</t>
  </si>
  <si>
    <t>Сума витрат, UAH</t>
  </si>
  <si>
    <t>Договір на просування IGF-UA і Молодіжного IGF-UA</t>
  </si>
  <si>
    <t>Переклад звіту IGF-UA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</si>
</sst>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&quot;₴&quot;"/>
    <numFmt numFmtId="165" formatCode="[$$-409]#,##0"/>
    <numFmt numFmtId="166" formatCode="[$$-C09]#,##0.00"/>
    <numFmt numFmtId="167" formatCode="[$€-1809]#,##0.00"/>
    <numFmt numFmtId="168" formatCode="#,##0.00\ [$€-1]"/>
    <numFmt numFmtId="169" formatCode="[$$-409]#,##0.0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Tahoma"/>
      <family val="2"/>
      <charset val="204"/>
    </font>
    <font>
      <b/>
      <sz val="10"/>
      <color rgb="FF000000"/>
      <name val="Tahoma"/>
      <family val="2"/>
      <charset val="204"/>
    </font>
    <font>
      <b/>
      <sz val="18"/>
      <color theme="1"/>
      <name val="Calibri (Основной текст)"/>
      <charset val="204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1" fillId="0" borderId="0" xfId="0" applyFont="1"/>
    <xf numFmtId="0" fontId="2" fillId="0" borderId="4" xfId="0" applyFont="1" applyBorder="1"/>
    <xf numFmtId="0" fontId="5" fillId="2" borderId="7" xfId="0" applyFont="1" applyFill="1" applyBorder="1" applyAlignment="1">
      <alignment horizontal="center" vertical="center"/>
    </xf>
    <xf numFmtId="0" fontId="0" fillId="0" borderId="9" xfId="0" applyBorder="1"/>
    <xf numFmtId="0" fontId="3" fillId="0" borderId="10" xfId="0" applyFont="1" applyBorder="1" applyAlignment="1">
      <alignment horizontal="center" vertical="center"/>
    </xf>
    <xf numFmtId="164" fontId="4" fillId="0" borderId="13" xfId="0" applyNumberFormat="1" applyFont="1" applyBorder="1"/>
    <xf numFmtId="0" fontId="0" fillId="0" borderId="14" xfId="0" applyBorder="1"/>
    <xf numFmtId="164" fontId="4" fillId="0" borderId="16" xfId="0" applyNumberFormat="1" applyFont="1" applyBorder="1"/>
    <xf numFmtId="164" fontId="4" fillId="0" borderId="18" xfId="0" applyNumberFormat="1" applyFont="1" applyBorder="1"/>
    <xf numFmtId="0" fontId="0" fillId="0" borderId="20" xfId="0" applyBorder="1"/>
    <xf numFmtId="0" fontId="0" fillId="0" borderId="21" xfId="0" applyBorder="1"/>
    <xf numFmtId="0" fontId="0" fillId="0" borderId="12" xfId="0" applyBorder="1" applyAlignment="1">
      <alignment wrapText="1"/>
    </xf>
    <xf numFmtId="167" fontId="0" fillId="0" borderId="0" xfId="0" applyNumberFormat="1"/>
    <xf numFmtId="0" fontId="0" fillId="0" borderId="22" xfId="0" applyBorder="1"/>
    <xf numFmtId="164" fontId="4" fillId="0" borderId="15" xfId="0" applyNumberFormat="1" applyFont="1" applyBorder="1"/>
    <xf numFmtId="0" fontId="4" fillId="0" borderId="23" xfId="0" applyFont="1" applyBorder="1"/>
    <xf numFmtId="0" fontId="0" fillId="0" borderId="24" xfId="0" applyBorder="1"/>
    <xf numFmtId="164" fontId="4" fillId="0" borderId="25" xfId="0" applyNumberFormat="1" applyFont="1" applyBorder="1"/>
    <xf numFmtId="164" fontId="4" fillId="0" borderId="8" xfId="0" applyNumberFormat="1" applyFont="1" applyBorder="1"/>
    <xf numFmtId="164" fontId="4" fillId="0" borderId="28" xfId="0" applyNumberFormat="1" applyFont="1" applyBorder="1"/>
    <xf numFmtId="164" fontId="2" fillId="0" borderId="6" xfId="0" applyNumberFormat="1" applyFont="1" applyBorder="1"/>
    <xf numFmtId="0" fontId="4" fillId="0" borderId="23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164" fontId="2" fillId="0" borderId="6" xfId="0" applyNumberFormat="1" applyFont="1" applyBorder="1" applyAlignment="1">
      <alignment horizontal="right"/>
    </xf>
    <xf numFmtId="0" fontId="0" fillId="0" borderId="0" xfId="0" applyAlignment="1"/>
    <xf numFmtId="0" fontId="6" fillId="0" borderId="0" xfId="0" applyFont="1" applyFill="1"/>
    <xf numFmtId="164" fontId="6" fillId="0" borderId="0" xfId="0" applyNumberFormat="1" applyFont="1" applyFill="1"/>
    <xf numFmtId="0" fontId="0" fillId="0" borderId="0" xfId="0" applyBorder="1"/>
    <xf numFmtId="164" fontId="0" fillId="0" borderId="0" xfId="0" applyNumberFormat="1"/>
    <xf numFmtId="164" fontId="4" fillId="0" borderId="9" xfId="0" applyNumberFormat="1" applyFont="1" applyBorder="1"/>
    <xf numFmtId="164" fontId="4" fillId="0" borderId="13" xfId="0" applyNumberFormat="1" applyFont="1" applyBorder="1" applyAlignment="1">
      <alignment vertical="center"/>
    </xf>
    <xf numFmtId="164" fontId="4" fillId="0" borderId="13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0" fontId="5" fillId="2" borderId="30" xfId="0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165" fontId="0" fillId="0" borderId="9" xfId="0" applyNumberFormat="1" applyBorder="1" applyAlignment="1">
      <alignment horizontal="right" vertical="center"/>
    </xf>
    <xf numFmtId="165" fontId="0" fillId="0" borderId="9" xfId="0" applyNumberFormat="1" applyBorder="1" applyAlignment="1">
      <alignment vertical="center"/>
    </xf>
    <xf numFmtId="2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164" fontId="4" fillId="0" borderId="38" xfId="0" applyNumberFormat="1" applyFont="1" applyFill="1" applyBorder="1" applyAlignment="1">
      <alignment vertical="center"/>
    </xf>
    <xf numFmtId="0" fontId="1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/>
    <xf numFmtId="164" fontId="0" fillId="0" borderId="0" xfId="0" applyNumberFormat="1" applyBorder="1"/>
    <xf numFmtId="164" fontId="4" fillId="0" borderId="0" xfId="0" applyNumberFormat="1" applyFont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horizontal="left" vertical="center" wrapText="1"/>
    </xf>
    <xf numFmtId="0" fontId="0" fillId="0" borderId="40" xfId="0" applyBorder="1" applyAlignment="1">
      <alignment horizontal="left" vertical="center"/>
    </xf>
    <xf numFmtId="167" fontId="0" fillId="0" borderId="40" xfId="0" applyNumberFormat="1" applyBorder="1" applyAlignment="1">
      <alignment horizontal="right" vertical="center"/>
    </xf>
    <xf numFmtId="164" fontId="4" fillId="0" borderId="40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right" vertical="center"/>
    </xf>
    <xf numFmtId="0" fontId="0" fillId="0" borderId="14" xfId="0" applyBorder="1" applyAlignment="1">
      <alignment wrapText="1"/>
    </xf>
    <xf numFmtId="164" fontId="4" fillId="0" borderId="40" xfId="0" applyNumberFormat="1" applyFont="1" applyBorder="1"/>
    <xf numFmtId="0" fontId="0" fillId="0" borderId="29" xfId="0" applyBorder="1"/>
    <xf numFmtId="164" fontId="4" fillId="0" borderId="12" xfId="0" applyNumberFormat="1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2" fillId="0" borderId="33" xfId="0" applyFont="1" applyBorder="1" applyAlignment="1">
      <alignment vertical="center"/>
    </xf>
    <xf numFmtId="164" fontId="2" fillId="0" borderId="35" xfId="0" applyNumberFormat="1" applyFont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32" xfId="0" applyNumberFormat="1" applyFont="1" applyBorder="1" applyAlignment="1">
      <alignment vertical="center"/>
    </xf>
    <xf numFmtId="164" fontId="0" fillId="0" borderId="0" xfId="0" applyNumberFormat="1" applyFont="1" applyFill="1" applyAlignment="1">
      <alignment vertical="center"/>
    </xf>
    <xf numFmtId="164" fontId="2" fillId="0" borderId="31" xfId="0" applyNumberFormat="1" applyFont="1" applyBorder="1" applyAlignment="1">
      <alignment horizontal="right" vertical="center"/>
    </xf>
    <xf numFmtId="164" fontId="4" fillId="3" borderId="41" xfId="0" applyNumberFormat="1" applyFont="1" applyFill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 wrapText="1"/>
    </xf>
    <xf numFmtId="0" fontId="0" fillId="0" borderId="10" xfId="0" applyBorder="1"/>
    <xf numFmtId="0" fontId="0" fillId="0" borderId="23" xfId="0" applyBorder="1" applyAlignment="1">
      <alignment vertical="center" wrapText="1"/>
    </xf>
    <xf numFmtId="0" fontId="0" fillId="0" borderId="31" xfId="0" applyBorder="1"/>
    <xf numFmtId="0" fontId="2" fillId="0" borderId="3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vertical="center"/>
    </xf>
    <xf numFmtId="0" fontId="2" fillId="0" borderId="52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7" xfId="0" applyBorder="1"/>
    <xf numFmtId="0" fontId="0" fillId="0" borderId="23" xfId="0" applyBorder="1" applyAlignment="1">
      <alignment wrapText="1"/>
    </xf>
    <xf numFmtId="164" fontId="4" fillId="0" borderId="39" xfId="0" applyNumberFormat="1" applyFont="1" applyBorder="1"/>
    <xf numFmtId="164" fontId="4" fillId="0" borderId="2" xfId="0" applyNumberFormat="1" applyFont="1" applyFill="1" applyBorder="1" applyAlignment="1">
      <alignment horizontal="right" vertical="center"/>
    </xf>
    <xf numFmtId="164" fontId="4" fillId="0" borderId="34" xfId="0" applyNumberFormat="1" applyFont="1" applyFill="1" applyBorder="1" applyAlignment="1">
      <alignment horizontal="right" vertical="center"/>
    </xf>
    <xf numFmtId="164" fontId="4" fillId="3" borderId="24" xfId="0" applyNumberFormat="1" applyFont="1" applyFill="1" applyBorder="1" applyAlignment="1">
      <alignment vertical="center"/>
    </xf>
    <xf numFmtId="164" fontId="4" fillId="3" borderId="13" xfId="0" applyNumberFormat="1" applyFont="1" applyFill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57" xfId="0" applyBorder="1"/>
    <xf numFmtId="165" fontId="0" fillId="0" borderId="57" xfId="0" applyNumberFormat="1" applyBorder="1"/>
    <xf numFmtId="164" fontId="4" fillId="0" borderId="32" xfId="0" applyNumberFormat="1" applyFont="1" applyBorder="1"/>
    <xf numFmtId="164" fontId="4" fillId="0" borderId="57" xfId="0" applyNumberFormat="1" applyFont="1" applyBorder="1"/>
    <xf numFmtId="164" fontId="4" fillId="3" borderId="32" xfId="0" applyNumberFormat="1" applyFont="1" applyFill="1" applyBorder="1"/>
    <xf numFmtId="164" fontId="4" fillId="0" borderId="5" xfId="0" applyNumberFormat="1" applyFont="1" applyFill="1" applyBorder="1"/>
    <xf numFmtId="164" fontId="4" fillId="0" borderId="31" xfId="0" applyNumberFormat="1" applyFont="1" applyBorder="1"/>
    <xf numFmtId="0" fontId="0" fillId="0" borderId="57" xfId="0" applyBorder="1" applyAlignment="1">
      <alignment wrapText="1"/>
    </xf>
    <xf numFmtId="164" fontId="0" fillId="3" borderId="6" xfId="0" applyNumberFormat="1" applyFill="1" applyBorder="1"/>
    <xf numFmtId="0" fontId="0" fillId="0" borderId="5" xfId="0" applyBorder="1"/>
    <xf numFmtId="164" fontId="4" fillId="0" borderId="32" xfId="0" applyNumberFormat="1" applyFont="1" applyBorder="1" applyAlignment="1">
      <alignment horizontal="right" vertical="center"/>
    </xf>
    <xf numFmtId="164" fontId="4" fillId="0" borderId="2" xfId="0" applyNumberFormat="1" applyFont="1" applyFill="1" applyBorder="1" applyAlignment="1">
      <alignment vertical="center"/>
    </xf>
    <xf numFmtId="164" fontId="4" fillId="0" borderId="34" xfId="0" applyNumberFormat="1" applyFont="1" applyFill="1" applyBorder="1" applyAlignment="1">
      <alignment vertical="center"/>
    </xf>
    <xf numFmtId="0" fontId="0" fillId="0" borderId="18" xfId="0" applyBorder="1"/>
    <xf numFmtId="0" fontId="0" fillId="0" borderId="31" xfId="0" applyBorder="1" applyAlignment="1">
      <alignment vertical="center"/>
    </xf>
    <xf numFmtId="0" fontId="0" fillId="0" borderId="57" xfId="0" applyBorder="1" applyAlignment="1">
      <alignment vertical="center"/>
    </xf>
    <xf numFmtId="165" fontId="0" fillId="0" borderId="57" xfId="0" applyNumberFormat="1" applyBorder="1" applyAlignment="1">
      <alignment horizontal="right" vertical="center"/>
    </xf>
    <xf numFmtId="165" fontId="0" fillId="0" borderId="57" xfId="0" applyNumberFormat="1" applyBorder="1" applyAlignment="1">
      <alignment vertical="center"/>
    </xf>
    <xf numFmtId="164" fontId="4" fillId="0" borderId="32" xfId="0" applyNumberFormat="1" applyFont="1" applyBorder="1" applyAlignment="1">
      <alignment vertical="center"/>
    </xf>
    <xf numFmtId="164" fontId="4" fillId="0" borderId="57" xfId="0" applyNumberFormat="1" applyFont="1" applyBorder="1" applyAlignment="1">
      <alignment vertical="center"/>
    </xf>
    <xf numFmtId="164" fontId="4" fillId="2" borderId="32" xfId="0" applyNumberFormat="1" applyFont="1" applyFill="1" applyBorder="1" applyAlignment="1">
      <alignment vertical="center"/>
    </xf>
    <xf numFmtId="164" fontId="4" fillId="0" borderId="31" xfId="0" applyNumberFormat="1" applyFont="1" applyFill="1" applyBorder="1"/>
    <xf numFmtId="164" fontId="4" fillId="0" borderId="44" xfId="0" applyNumberFormat="1" applyFont="1" applyBorder="1" applyAlignment="1">
      <alignment horizontal="left" vertical="center"/>
    </xf>
    <xf numFmtId="164" fontId="4" fillId="0" borderId="57" xfId="0" applyNumberFormat="1" applyFont="1" applyFill="1" applyBorder="1" applyAlignment="1">
      <alignment horizontal="right" vertical="center"/>
    </xf>
    <xf numFmtId="164" fontId="4" fillId="0" borderId="32" xfId="0" applyNumberFormat="1" applyFont="1" applyFill="1" applyBorder="1" applyAlignment="1">
      <alignment horizontal="right" vertical="center"/>
    </xf>
    <xf numFmtId="164" fontId="4" fillId="2" borderId="38" xfId="0" applyNumberFormat="1" applyFont="1" applyFill="1" applyBorder="1" applyAlignment="1">
      <alignment vertical="center"/>
    </xf>
    <xf numFmtId="164" fontId="4" fillId="0" borderId="7" xfId="0" applyNumberFormat="1" applyFont="1" applyBorder="1"/>
    <xf numFmtId="164" fontId="4" fillId="0" borderId="7" xfId="0" applyNumberFormat="1" applyFont="1" applyBorder="1" applyAlignment="1">
      <alignment vertical="center"/>
    </xf>
    <xf numFmtId="164" fontId="4" fillId="5" borderId="56" xfId="0" applyNumberFormat="1" applyFont="1" applyFill="1" applyBorder="1" applyAlignment="1">
      <alignment vertical="center"/>
    </xf>
    <xf numFmtId="164" fontId="4" fillId="0" borderId="62" xfId="0" applyNumberFormat="1" applyFont="1" applyFill="1" applyBorder="1"/>
    <xf numFmtId="164" fontId="4" fillId="0" borderId="31" xfId="0" applyNumberFormat="1" applyFont="1" applyFill="1" applyBorder="1" applyAlignment="1">
      <alignment horizontal="left" vertical="center"/>
    </xf>
    <xf numFmtId="164" fontId="4" fillId="0" borderId="32" xfId="0" applyNumberFormat="1" applyFont="1" applyFill="1" applyBorder="1" applyAlignment="1">
      <alignment vertical="center"/>
    </xf>
    <xf numFmtId="164" fontId="4" fillId="0" borderId="44" xfId="0" applyNumberFormat="1" applyFont="1" applyFill="1" applyBorder="1" applyAlignment="1">
      <alignment horizontal="left" vertical="center"/>
    </xf>
    <xf numFmtId="169" fontId="4" fillId="0" borderId="57" xfId="0" applyNumberFormat="1" applyFont="1" applyFill="1" applyBorder="1" applyAlignment="1">
      <alignment horizontal="right" vertical="center"/>
    </xf>
    <xf numFmtId="164" fontId="4" fillId="4" borderId="32" xfId="0" applyNumberFormat="1" applyFont="1" applyFill="1" applyBorder="1" applyAlignment="1">
      <alignment horizontal="right" vertical="center"/>
    </xf>
    <xf numFmtId="164" fontId="4" fillId="0" borderId="62" xfId="0" applyNumberFormat="1" applyFont="1" applyFill="1" applyBorder="1" applyAlignment="1">
      <alignment horizontal="center" vertical="center"/>
    </xf>
    <xf numFmtId="164" fontId="4" fillId="0" borderId="19" xfId="0" applyNumberFormat="1" applyFont="1" applyFill="1" applyBorder="1" applyAlignment="1">
      <alignment horizontal="left" vertical="center"/>
    </xf>
    <xf numFmtId="164" fontId="4" fillId="0" borderId="42" xfId="0" applyNumberFormat="1" applyFont="1" applyFill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164" fontId="4" fillId="0" borderId="52" xfId="0" applyNumberFormat="1" applyFont="1" applyFill="1" applyBorder="1" applyAlignment="1">
      <alignment vertical="center"/>
    </xf>
    <xf numFmtId="164" fontId="4" fillId="0" borderId="30" xfId="0" applyNumberFormat="1" applyFont="1" applyFill="1" applyBorder="1" applyAlignment="1">
      <alignment horizontal="left" vertical="center"/>
    </xf>
    <xf numFmtId="164" fontId="4" fillId="0" borderId="51" xfId="0" applyNumberFormat="1" applyFont="1" applyFill="1" applyBorder="1" applyAlignment="1">
      <alignment horizontal="right" vertical="center"/>
    </xf>
    <xf numFmtId="0" fontId="7" fillId="0" borderId="20" xfId="0" applyFont="1" applyBorder="1" applyAlignment="1">
      <alignment vertical="center" wrapText="1"/>
    </xf>
    <xf numFmtId="164" fontId="4" fillId="0" borderId="43" xfId="0" applyNumberFormat="1" applyFont="1" applyFill="1" applyBorder="1" applyAlignment="1">
      <alignment vertical="center"/>
    </xf>
    <xf numFmtId="164" fontId="4" fillId="0" borderId="10" xfId="0" applyNumberFormat="1" applyFont="1" applyBorder="1"/>
    <xf numFmtId="0" fontId="0" fillId="0" borderId="31" xfId="0" applyBorder="1" applyAlignment="1">
      <alignment horizontal="left" vertical="center" wrapText="1"/>
    </xf>
    <xf numFmtId="0" fontId="7" fillId="0" borderId="31" xfId="0" applyFont="1" applyBorder="1" applyAlignment="1">
      <alignment vertical="center" wrapText="1"/>
    </xf>
    <xf numFmtId="164" fontId="4" fillId="0" borderId="45" xfId="0" applyNumberFormat="1" applyFont="1" applyFill="1" applyBorder="1" applyAlignment="1">
      <alignment vertical="center"/>
    </xf>
    <xf numFmtId="169" fontId="4" fillId="0" borderId="7" xfId="0" applyNumberFormat="1" applyFont="1" applyFill="1" applyBorder="1" applyAlignment="1">
      <alignment horizontal="right" vertical="center"/>
    </xf>
    <xf numFmtId="164" fontId="4" fillId="0" borderId="63" xfId="0" applyNumberFormat="1" applyFont="1" applyBorder="1" applyAlignment="1">
      <alignment horizontal="center" vertical="center"/>
    </xf>
    <xf numFmtId="164" fontId="2" fillId="0" borderId="55" xfId="0" applyNumberFormat="1" applyFont="1" applyBorder="1" applyAlignment="1">
      <alignment vertical="center"/>
    </xf>
    <xf numFmtId="164" fontId="2" fillId="0" borderId="64" xfId="0" applyNumberFormat="1" applyFont="1" applyBorder="1" applyAlignment="1">
      <alignment vertical="center"/>
    </xf>
    <xf numFmtId="164" fontId="2" fillId="0" borderId="59" xfId="0" applyNumberFormat="1" applyFont="1" applyBorder="1" applyAlignment="1">
      <alignment horizontal="right" vertical="center"/>
    </xf>
    <xf numFmtId="164" fontId="2" fillId="0" borderId="35" xfId="0" applyNumberFormat="1" applyFont="1" applyBorder="1" applyAlignment="1">
      <alignment horizontal="right" vertical="center"/>
    </xf>
    <xf numFmtId="164" fontId="4" fillId="0" borderId="31" xfId="0" applyNumberFormat="1" applyFont="1" applyBorder="1" applyAlignment="1">
      <alignment horizontal="left" vertical="center"/>
    </xf>
    <xf numFmtId="168" fontId="0" fillId="0" borderId="5" xfId="0" applyNumberFormat="1" applyFill="1" applyBorder="1" applyAlignment="1">
      <alignment horizontal="right" vertical="center"/>
    </xf>
    <xf numFmtId="0" fontId="0" fillId="0" borderId="31" xfId="0" applyBorder="1" applyAlignment="1">
      <alignment vertical="center" wrapText="1"/>
    </xf>
    <xf numFmtId="168" fontId="0" fillId="0" borderId="6" xfId="0" applyNumberFormat="1" applyFill="1" applyBorder="1" applyAlignment="1">
      <alignment horizontal="right" vertical="center"/>
    </xf>
    <xf numFmtId="164" fontId="2" fillId="0" borderId="34" xfId="0" applyNumberFormat="1" applyFont="1" applyBorder="1" applyAlignment="1">
      <alignment horizontal="right" vertical="center"/>
    </xf>
    <xf numFmtId="164" fontId="2" fillId="0" borderId="54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4" fillId="3" borderId="24" xfId="0" applyNumberFormat="1" applyFont="1" applyFill="1" applyBorder="1" applyAlignment="1">
      <alignment horizontal="right" vertical="center"/>
    </xf>
    <xf numFmtId="164" fontId="4" fillId="3" borderId="13" xfId="0" applyNumberFormat="1" applyFont="1" applyFill="1" applyBorder="1" applyAlignment="1">
      <alignment horizontal="right" vertical="center"/>
    </xf>
    <xf numFmtId="164" fontId="4" fillId="3" borderId="15" xfId="0" applyNumberFormat="1" applyFont="1" applyFill="1" applyBorder="1" applyAlignment="1">
      <alignment horizontal="right" vertical="center"/>
    </xf>
    <xf numFmtId="164" fontId="2" fillId="0" borderId="36" xfId="0" applyNumberFormat="1" applyFont="1" applyBorder="1" applyAlignment="1">
      <alignment horizontal="right" vertical="center"/>
    </xf>
    <xf numFmtId="164" fontId="2" fillId="0" borderId="33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168" fontId="0" fillId="0" borderId="39" xfId="0" applyNumberFormat="1" applyFill="1" applyBorder="1" applyAlignment="1">
      <alignment horizontal="right" vertical="center"/>
    </xf>
    <xf numFmtId="168" fontId="0" fillId="0" borderId="40" xfId="0" applyNumberFormat="1" applyFill="1" applyBorder="1" applyAlignment="1">
      <alignment horizontal="right" vertical="center"/>
    </xf>
    <xf numFmtId="164" fontId="4" fillId="0" borderId="51" xfId="0" applyNumberFormat="1" applyFont="1" applyBorder="1" applyAlignment="1">
      <alignment horizontal="left" vertical="center"/>
    </xf>
    <xf numFmtId="164" fontId="4" fillId="0" borderId="60" xfId="0" applyNumberFormat="1" applyFont="1" applyBorder="1" applyAlignment="1">
      <alignment horizontal="left" vertical="center"/>
    </xf>
    <xf numFmtId="164" fontId="4" fillId="0" borderId="52" xfId="0" applyNumberFormat="1" applyFont="1" applyBorder="1" applyAlignment="1">
      <alignment horizontal="right" vertical="center"/>
    </xf>
    <xf numFmtId="164" fontId="4" fillId="0" borderId="55" xfId="0" applyNumberFormat="1" applyFont="1" applyBorder="1" applyAlignment="1">
      <alignment horizontal="right" vertical="center"/>
    </xf>
    <xf numFmtId="0" fontId="0" fillId="0" borderId="30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164" fontId="4" fillId="3" borderId="52" xfId="0" applyNumberFormat="1" applyFont="1" applyFill="1" applyBorder="1" applyAlignment="1">
      <alignment horizontal="right" vertical="center"/>
    </xf>
    <xf numFmtId="164" fontId="4" fillId="3" borderId="55" xfId="0" applyNumberFormat="1" applyFont="1" applyFill="1" applyBorder="1" applyAlignment="1">
      <alignment horizontal="right" vertical="center"/>
    </xf>
    <xf numFmtId="164" fontId="4" fillId="0" borderId="30" xfId="0" applyNumberFormat="1" applyFont="1" applyBorder="1" applyAlignment="1">
      <alignment horizontal="left" vertical="center"/>
    </xf>
    <xf numFmtId="164" fontId="4" fillId="0" borderId="59" xfId="0" applyNumberFormat="1" applyFont="1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164" fontId="4" fillId="0" borderId="58" xfId="0" applyNumberFormat="1" applyFont="1" applyBorder="1" applyAlignment="1">
      <alignment horizontal="left" vertical="center"/>
    </xf>
    <xf numFmtId="164" fontId="4" fillId="0" borderId="61" xfId="0" applyNumberFormat="1" applyFont="1" applyBorder="1" applyAlignment="1">
      <alignment horizontal="left" vertical="center"/>
    </xf>
    <xf numFmtId="164" fontId="4" fillId="4" borderId="47" xfId="0" applyNumberFormat="1" applyFont="1" applyFill="1" applyBorder="1" applyAlignment="1">
      <alignment horizontal="right" vertical="center"/>
    </xf>
    <xf numFmtId="164" fontId="4" fillId="4" borderId="46" xfId="0" applyNumberFormat="1" applyFont="1" applyFill="1" applyBorder="1" applyAlignment="1">
      <alignment horizontal="right" vertical="center"/>
    </xf>
    <xf numFmtId="164" fontId="4" fillId="0" borderId="52" xfId="0" applyNumberFormat="1" applyFont="1" applyBorder="1" applyAlignment="1">
      <alignment horizontal="center" vertical="center"/>
    </xf>
    <xf numFmtId="164" fontId="4" fillId="0" borderId="42" xfId="0" applyNumberFormat="1" applyFont="1" applyBorder="1" applyAlignment="1">
      <alignment horizontal="center" vertical="center"/>
    </xf>
    <xf numFmtId="164" fontId="4" fillId="0" borderId="55" xfId="0" applyNumberFormat="1" applyFont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164" fontId="4" fillId="0" borderId="39" xfId="0" applyNumberFormat="1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left" vertical="center"/>
    </xf>
    <xf numFmtId="164" fontId="4" fillId="0" borderId="40" xfId="0" applyNumberFormat="1" applyFont="1" applyBorder="1" applyAlignment="1">
      <alignment horizontal="left" vertical="center"/>
    </xf>
    <xf numFmtId="164" fontId="4" fillId="0" borderId="3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40" xfId="0" applyNumberFormat="1" applyFont="1" applyBorder="1" applyAlignment="1">
      <alignment horizontal="right" vertical="center"/>
    </xf>
    <xf numFmtId="164" fontId="4" fillId="0" borderId="53" xfId="0" applyNumberFormat="1" applyFont="1" applyBorder="1" applyAlignment="1">
      <alignment horizontal="left" vertical="center"/>
    </xf>
    <xf numFmtId="164" fontId="4" fillId="0" borderId="49" xfId="0" applyNumberFormat="1" applyFont="1" applyBorder="1" applyAlignment="1">
      <alignment horizontal="left" vertical="center"/>
    </xf>
    <xf numFmtId="164" fontId="4" fillId="0" borderId="54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right" vertical="center"/>
    </xf>
    <xf numFmtId="164" fontId="4" fillId="5" borderId="36" xfId="0" applyNumberFormat="1" applyFont="1" applyFill="1" applyBorder="1" applyAlignment="1">
      <alignment horizontal="right" vertical="center"/>
    </xf>
    <xf numFmtId="0" fontId="0" fillId="0" borderId="2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164" fontId="4" fillId="0" borderId="33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36" xfId="0" applyBorder="1" applyAlignment="1">
      <alignment horizontal="center"/>
    </xf>
    <xf numFmtId="164" fontId="4" fillId="0" borderId="39" xfId="0" applyNumberFormat="1" applyFont="1" applyBorder="1" applyAlignment="1">
      <alignment horizontal="center" vertical="center"/>
    </xf>
    <xf numFmtId="164" fontId="4" fillId="0" borderId="40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164" fontId="4" fillId="0" borderId="13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164" fontId="0" fillId="0" borderId="10" xfId="0" applyNumberFormat="1" applyBorder="1" applyAlignment="1">
      <alignment horizontal="right" vertical="center"/>
    </xf>
    <xf numFmtId="164" fontId="0" fillId="0" borderId="35" xfId="0" applyNumberFormat="1" applyBorder="1" applyAlignment="1">
      <alignment horizontal="right" vertical="center"/>
    </xf>
    <xf numFmtId="0" fontId="1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167" fontId="0" fillId="0" borderId="39" xfId="0" applyNumberFormat="1" applyBorder="1" applyAlignment="1">
      <alignment horizontal="right" vertical="center"/>
    </xf>
    <xf numFmtId="167" fontId="0" fillId="0" borderId="9" xfId="0" applyNumberFormat="1" applyBorder="1" applyAlignment="1">
      <alignment horizontal="right" vertical="center"/>
    </xf>
    <xf numFmtId="167" fontId="0" fillId="0" borderId="40" xfId="0" applyNumberFormat="1" applyBorder="1" applyAlignment="1">
      <alignment horizontal="right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166" fontId="0" fillId="0" borderId="51" xfId="0" applyNumberFormat="1" applyBorder="1" applyAlignment="1">
      <alignment horizontal="left" vertical="center"/>
    </xf>
    <xf numFmtId="166" fontId="0" fillId="0" borderId="60" xfId="0" applyNumberFormat="1" applyBorder="1" applyAlignment="1">
      <alignment horizontal="left" vertical="center"/>
    </xf>
    <xf numFmtId="164" fontId="4" fillId="0" borderId="26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27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164" fontId="2" fillId="0" borderId="4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 vertical="top"/>
    </xf>
    <xf numFmtId="164" fontId="4" fillId="0" borderId="18" xfId="0" applyNumberFormat="1" applyFont="1" applyBorder="1" applyAlignment="1">
      <alignment horizontal="right" vertical="top"/>
    </xf>
    <xf numFmtId="0" fontId="0" fillId="0" borderId="1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0" xfId="0" applyAlignment="1">
      <alignment horizontal="right" wrapText="1"/>
    </xf>
    <xf numFmtId="164" fontId="15" fillId="0" borderId="0" xfId="0" applyNumberFormat="1" applyFont="1" applyFill="1"/>
    <xf numFmtId="164" fontId="4" fillId="0" borderId="10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164" fontId="4" fillId="3" borderId="16" xfId="0" applyNumberFormat="1" applyFont="1" applyFill="1" applyBorder="1" applyAlignment="1">
      <alignment horizontal="right" vertical="center"/>
    </xf>
    <xf numFmtId="164" fontId="4" fillId="3" borderId="42" xfId="0" applyNumberFormat="1" applyFont="1" applyFill="1" applyBorder="1" applyAlignment="1">
      <alignment horizontal="right" vertical="center"/>
    </xf>
    <xf numFmtId="164" fontId="4" fillId="0" borderId="29" xfId="0" applyNumberFormat="1" applyFont="1" applyBorder="1" applyAlignment="1">
      <alignment horizontal="left" vertical="center"/>
    </xf>
    <xf numFmtId="0" fontId="0" fillId="0" borderId="50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168" fontId="0" fillId="0" borderId="19" xfId="0" applyNumberFormat="1" applyFill="1" applyBorder="1" applyAlignment="1">
      <alignment horizontal="right" vertical="center"/>
    </xf>
    <xf numFmtId="164" fontId="4" fillId="5" borderId="50" xfId="0" applyNumberFormat="1" applyFont="1" applyFill="1" applyBorder="1" applyAlignment="1">
      <alignment horizontal="right" vertical="center"/>
    </xf>
    <xf numFmtId="0" fontId="0" fillId="0" borderId="59" xfId="0" applyBorder="1" applyAlignment="1">
      <alignment horizontal="left" vertical="center" wrapText="1"/>
    </xf>
    <xf numFmtId="164" fontId="0" fillId="0" borderId="8" xfId="0" applyNumberForma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86CF1-C995-4743-A75F-A652F8FD9065}">
  <dimension ref="B1:X32"/>
  <sheetViews>
    <sheetView tabSelected="1" topLeftCell="A4" zoomScale="80" zoomScaleNormal="80" workbookViewId="0">
      <selection activeCell="U17" sqref="U17"/>
    </sheetView>
  </sheetViews>
  <sheetFormatPr baseColWidth="10" defaultColWidth="8.83203125" defaultRowHeight="15" x14ac:dyDescent="0.2"/>
  <cols>
    <col min="1" max="1" width="4.6640625" customWidth="1"/>
    <col min="2" max="2" width="25.6640625" customWidth="1"/>
    <col min="3" max="3" width="13.6640625" customWidth="1"/>
    <col min="4" max="5" width="9.33203125" customWidth="1"/>
    <col min="6" max="6" width="11" customWidth="1"/>
    <col min="7" max="7" width="29.6640625" customWidth="1"/>
    <col min="8" max="8" width="11" customWidth="1"/>
    <col min="9" max="9" width="20.33203125" customWidth="1"/>
    <col min="10" max="10" width="1.83203125" style="47" customWidth="1"/>
    <col min="11" max="11" width="9.83203125" customWidth="1"/>
    <col min="12" max="12" width="32" customWidth="1"/>
    <col min="13" max="13" width="16.33203125" customWidth="1"/>
    <col min="14" max="14" width="16.5" customWidth="1"/>
    <col min="15" max="16" width="15.6640625" customWidth="1"/>
    <col min="17" max="17" width="23.6640625" customWidth="1"/>
    <col min="18" max="18" width="12.83203125" customWidth="1"/>
    <col min="19" max="19" width="21.6640625" customWidth="1"/>
    <col min="20" max="20" width="21.5" customWidth="1"/>
    <col min="21" max="21" width="18" customWidth="1"/>
  </cols>
  <sheetData>
    <row r="1" spans="2:24" s="1" customFormat="1" ht="20" thickBot="1" x14ac:dyDescent="0.3">
      <c r="B1" s="1" t="s">
        <v>26</v>
      </c>
      <c r="J1" s="46"/>
    </row>
    <row r="2" spans="2:24" ht="31" customHeight="1" thickBot="1" x14ac:dyDescent="0.35">
      <c r="B2" s="216" t="s">
        <v>43</v>
      </c>
      <c r="C2" s="217"/>
      <c r="D2" s="217"/>
      <c r="E2" s="217"/>
      <c r="F2" s="217"/>
      <c r="G2" s="217"/>
      <c r="H2" s="217"/>
      <c r="I2" s="217"/>
      <c r="K2" s="216" t="s">
        <v>42</v>
      </c>
      <c r="L2" s="217"/>
      <c r="M2" s="217"/>
      <c r="N2" s="217"/>
      <c r="O2" s="217"/>
      <c r="P2" s="217"/>
      <c r="Q2" s="217"/>
      <c r="R2" s="218"/>
    </row>
    <row r="3" spans="2:24" ht="154" customHeight="1" thickBot="1" x14ac:dyDescent="0.25">
      <c r="B3" s="222" t="s">
        <v>34</v>
      </c>
      <c r="C3" s="223"/>
      <c r="D3" s="223"/>
      <c r="E3" s="223"/>
      <c r="F3" s="224"/>
      <c r="G3" s="222" t="s">
        <v>27</v>
      </c>
      <c r="H3" s="223"/>
      <c r="I3" s="39" t="s">
        <v>29</v>
      </c>
      <c r="J3" s="48"/>
      <c r="K3" s="44"/>
      <c r="L3" s="35" t="s">
        <v>21</v>
      </c>
      <c r="M3" s="62" t="s">
        <v>36</v>
      </c>
      <c r="N3" s="196" t="s">
        <v>35</v>
      </c>
      <c r="O3" s="197"/>
      <c r="P3" s="198"/>
      <c r="Q3" s="185" t="s">
        <v>28</v>
      </c>
      <c r="R3" s="186"/>
      <c r="S3" s="39" t="s">
        <v>63</v>
      </c>
    </row>
    <row r="4" spans="2:24" ht="78" customHeight="1" thickBot="1" x14ac:dyDescent="0.25">
      <c r="B4" s="77" t="s">
        <v>21</v>
      </c>
      <c r="C4" s="78" t="s">
        <v>2</v>
      </c>
      <c r="D4" s="78" t="s">
        <v>1</v>
      </c>
      <c r="E4" s="78" t="s">
        <v>30</v>
      </c>
      <c r="F4" s="79" t="s">
        <v>0</v>
      </c>
      <c r="G4" s="80" t="s">
        <v>10</v>
      </c>
      <c r="H4" s="81" t="s">
        <v>55</v>
      </c>
      <c r="I4" s="82"/>
      <c r="J4" s="38"/>
      <c r="K4" s="77" t="s">
        <v>31</v>
      </c>
      <c r="L4" s="78"/>
      <c r="M4" s="83"/>
      <c r="N4" s="84" t="s">
        <v>2</v>
      </c>
      <c r="O4" s="85" t="s">
        <v>1</v>
      </c>
      <c r="P4" s="86" t="s">
        <v>0</v>
      </c>
      <c r="Q4" s="72" t="s">
        <v>10</v>
      </c>
      <c r="R4" s="73" t="s">
        <v>66</v>
      </c>
      <c r="S4" s="74"/>
    </row>
    <row r="5" spans="2:24" ht="32" x14ac:dyDescent="0.2">
      <c r="B5" s="201" t="s">
        <v>6</v>
      </c>
      <c r="C5" s="225" t="s">
        <v>8</v>
      </c>
      <c r="D5" s="227">
        <v>1500</v>
      </c>
      <c r="E5" s="208">
        <v>33.18</v>
      </c>
      <c r="F5" s="231">
        <f>D5*E5</f>
        <v>49770</v>
      </c>
      <c r="G5" s="88" t="s">
        <v>20</v>
      </c>
      <c r="H5" s="89">
        <v>1000</v>
      </c>
      <c r="I5" s="157">
        <f>F5-H5-H6-H7-H8</f>
        <v>17992</v>
      </c>
      <c r="J5" s="90"/>
      <c r="K5" s="219">
        <v>30.47</v>
      </c>
      <c r="L5" s="187" t="s">
        <v>6</v>
      </c>
      <c r="M5" s="157">
        <f>I5/E5*K5</f>
        <v>16522.490657022303</v>
      </c>
      <c r="N5" s="193" t="s">
        <v>39</v>
      </c>
      <c r="O5" s="190"/>
      <c r="P5" s="182"/>
      <c r="Q5" s="75" t="s">
        <v>61</v>
      </c>
      <c r="R5" s="92">
        <v>30000</v>
      </c>
      <c r="S5" s="253">
        <f>M5+M9+M10-R5-R6-R7-R8-R11</f>
        <v>0</v>
      </c>
      <c r="T5" s="252"/>
      <c r="U5" s="30"/>
    </row>
    <row r="6" spans="2:24" ht="32" x14ac:dyDescent="0.2">
      <c r="B6" s="202"/>
      <c r="C6" s="210"/>
      <c r="D6" s="228"/>
      <c r="E6" s="230"/>
      <c r="F6" s="211"/>
      <c r="G6" s="12" t="s">
        <v>18</v>
      </c>
      <c r="H6" s="31">
        <v>1980</v>
      </c>
      <c r="I6" s="158"/>
      <c r="J6" s="34"/>
      <c r="K6" s="220"/>
      <c r="L6" s="188"/>
      <c r="M6" s="158"/>
      <c r="N6" s="194"/>
      <c r="O6" s="191"/>
      <c r="P6" s="183"/>
      <c r="Q6" s="63" t="s">
        <v>62</v>
      </c>
      <c r="R6" s="93">
        <v>30000</v>
      </c>
      <c r="S6" s="254"/>
      <c r="T6" s="27"/>
    </row>
    <row r="7" spans="2:24" ht="29" customHeight="1" x14ac:dyDescent="0.2">
      <c r="B7" s="202"/>
      <c r="C7" s="210"/>
      <c r="D7" s="228"/>
      <c r="E7" s="230"/>
      <c r="F7" s="211"/>
      <c r="G7" s="12" t="s">
        <v>17</v>
      </c>
      <c r="H7" s="31">
        <f>13000+775+423</f>
        <v>14198</v>
      </c>
      <c r="I7" s="158"/>
      <c r="J7" s="34"/>
      <c r="K7" s="220"/>
      <c r="L7" s="188"/>
      <c r="M7" s="158"/>
      <c r="N7" s="194"/>
      <c r="O7" s="191"/>
      <c r="P7" s="183"/>
      <c r="Q7" s="63" t="s">
        <v>32</v>
      </c>
      <c r="R7" s="93">
        <v>2450</v>
      </c>
      <c r="S7" s="254"/>
      <c r="T7" s="27">
        <v>15000</v>
      </c>
    </row>
    <row r="8" spans="2:24" ht="29" customHeight="1" thickBot="1" x14ac:dyDescent="0.25">
      <c r="B8" s="203"/>
      <c r="C8" s="226"/>
      <c r="D8" s="229"/>
      <c r="E8" s="209"/>
      <c r="F8" s="232"/>
      <c r="G8" s="58" t="s">
        <v>16</v>
      </c>
      <c r="H8" s="59">
        <v>14600</v>
      </c>
      <c r="I8" s="159"/>
      <c r="J8" s="91"/>
      <c r="K8" s="221"/>
      <c r="L8" s="189"/>
      <c r="M8" s="159"/>
      <c r="N8" s="195"/>
      <c r="O8" s="192"/>
      <c r="P8" s="184"/>
      <c r="Q8" s="256" t="s">
        <v>33</v>
      </c>
      <c r="R8" s="259">
        <v>3150</v>
      </c>
      <c r="S8" s="254"/>
      <c r="T8" s="27"/>
    </row>
    <row r="9" spans="2:24" ht="22" customHeight="1" thickBot="1" x14ac:dyDescent="0.25">
      <c r="B9" s="94" t="s">
        <v>5</v>
      </c>
      <c r="C9" s="95" t="s">
        <v>8</v>
      </c>
      <c r="D9" s="96"/>
      <c r="E9" s="96"/>
      <c r="F9" s="97">
        <v>48.8</v>
      </c>
      <c r="G9" s="76"/>
      <c r="H9" s="98"/>
      <c r="I9" s="99">
        <f>F9-H9</f>
        <v>48.8</v>
      </c>
      <c r="J9" s="100"/>
      <c r="K9" s="101"/>
      <c r="L9" s="102" t="s">
        <v>5</v>
      </c>
      <c r="M9" s="103">
        <f>I9</f>
        <v>48.8</v>
      </c>
      <c r="N9" s="104" t="s">
        <v>39</v>
      </c>
      <c r="O9" s="104"/>
      <c r="P9" s="105"/>
      <c r="Q9" s="257"/>
      <c r="R9" s="260"/>
      <c r="S9" s="254"/>
      <c r="T9" s="27"/>
    </row>
    <row r="10" spans="2:24" ht="31" customHeight="1" thickBot="1" x14ac:dyDescent="0.25">
      <c r="B10" s="170" t="s">
        <v>45</v>
      </c>
      <c r="C10" s="176" t="s">
        <v>8</v>
      </c>
      <c r="D10" s="233">
        <v>2000</v>
      </c>
      <c r="E10" s="166">
        <v>28.303799999999999</v>
      </c>
      <c r="F10" s="168">
        <v>56607.6</v>
      </c>
      <c r="G10" s="170" t="s">
        <v>15</v>
      </c>
      <c r="H10" s="166">
        <f>20*E10</f>
        <v>566.07600000000002</v>
      </c>
      <c r="I10" s="172">
        <f>F10-H10</f>
        <v>56041.523999999998</v>
      </c>
      <c r="J10" s="106"/>
      <c r="K10" s="174">
        <v>26.27</v>
      </c>
      <c r="L10" s="176" t="s">
        <v>49</v>
      </c>
      <c r="M10" s="157">
        <f>I10/E10*K10</f>
        <v>52014.6</v>
      </c>
      <c r="N10" s="178" t="s">
        <v>39</v>
      </c>
      <c r="O10" s="208"/>
      <c r="P10" s="182"/>
      <c r="Q10" s="258"/>
      <c r="R10" s="173"/>
      <c r="S10" s="254"/>
      <c r="T10" s="30"/>
      <c r="U10" s="30"/>
      <c r="X10" s="30"/>
    </row>
    <row r="11" spans="2:24" ht="35" customHeight="1" thickBot="1" x14ac:dyDescent="0.25">
      <c r="B11" s="171"/>
      <c r="C11" s="177"/>
      <c r="D11" s="234"/>
      <c r="E11" s="167"/>
      <c r="F11" s="169"/>
      <c r="G11" s="171"/>
      <c r="H11" s="167"/>
      <c r="I11" s="173"/>
      <c r="J11" s="107"/>
      <c r="K11" s="175"/>
      <c r="L11" s="177"/>
      <c r="M11" s="159"/>
      <c r="N11" s="179"/>
      <c r="O11" s="209"/>
      <c r="P11" s="184"/>
      <c r="Q11" s="201" t="s">
        <v>67</v>
      </c>
      <c r="R11" s="71">
        <f>M9+M5+M10-R5-R6-R7-R8</f>
        <v>2985.8906570223044</v>
      </c>
      <c r="S11" s="255"/>
      <c r="T11" s="30"/>
      <c r="U11" s="30"/>
      <c r="X11" s="30"/>
    </row>
    <row r="12" spans="2:24" ht="29" customHeight="1" thickBot="1" x14ac:dyDescent="0.25">
      <c r="B12" s="109" t="s">
        <v>44</v>
      </c>
      <c r="C12" s="110" t="s">
        <v>9</v>
      </c>
      <c r="D12" s="111"/>
      <c r="E12" s="112"/>
      <c r="F12" s="113">
        <v>4986.6099999999997</v>
      </c>
      <c r="G12" s="109"/>
      <c r="H12" s="114"/>
      <c r="I12" s="115">
        <f>F12-H12</f>
        <v>4986.6099999999997</v>
      </c>
      <c r="J12" s="100"/>
      <c r="K12" s="116"/>
      <c r="L12" s="110" t="s">
        <v>44</v>
      </c>
      <c r="M12" s="115">
        <f>I12</f>
        <v>4986.6099999999997</v>
      </c>
      <c r="N12" s="117" t="s">
        <v>40</v>
      </c>
      <c r="O12" s="118"/>
      <c r="P12" s="119"/>
      <c r="Q12" s="202"/>
      <c r="R12" s="120">
        <f>M12</f>
        <v>4986.6099999999997</v>
      </c>
      <c r="S12" s="122">
        <f>M12-R12</f>
        <v>0</v>
      </c>
      <c r="T12" s="27"/>
      <c r="U12" s="30"/>
    </row>
    <row r="13" spans="2:24" ht="21" customHeight="1" thickBot="1" x14ac:dyDescent="0.25">
      <c r="B13" s="11"/>
      <c r="C13" s="87"/>
      <c r="D13" s="87"/>
      <c r="E13" s="87"/>
      <c r="F13" s="108"/>
      <c r="G13" s="11"/>
      <c r="H13" s="87"/>
      <c r="I13" s="108"/>
      <c r="K13" s="60"/>
      <c r="L13" s="204" t="s">
        <v>50</v>
      </c>
      <c r="M13" s="206"/>
      <c r="N13" s="162" t="s">
        <v>39</v>
      </c>
      <c r="O13" s="164">
        <v>750</v>
      </c>
      <c r="P13" s="199">
        <f>O13*K5</f>
        <v>22852.5</v>
      </c>
      <c r="Q13" s="203"/>
      <c r="R13" s="123">
        <f>10000-R11-R12</f>
        <v>2027.499342977696</v>
      </c>
      <c r="S13" s="214">
        <f>P13-R13-R15-R14</f>
        <v>9205.0006570223049</v>
      </c>
      <c r="U13" s="30"/>
    </row>
    <row r="14" spans="2:24" ht="21" customHeight="1" thickBot="1" x14ac:dyDescent="0.25">
      <c r="B14" s="29"/>
      <c r="C14" s="29"/>
      <c r="D14" s="29"/>
      <c r="E14" s="29"/>
      <c r="F14" s="29"/>
      <c r="G14" s="29"/>
      <c r="H14" s="29"/>
      <c r="I14" s="29"/>
      <c r="K14" s="60"/>
      <c r="L14" s="261"/>
      <c r="M14" s="262"/>
      <c r="N14" s="263"/>
      <c r="O14" s="264"/>
      <c r="P14" s="265"/>
      <c r="Q14" s="266" t="s">
        <v>32</v>
      </c>
      <c r="R14" s="123">
        <f>3370</f>
        <v>3370</v>
      </c>
      <c r="S14" s="267"/>
      <c r="U14" s="30"/>
    </row>
    <row r="15" spans="2:24" ht="18" customHeight="1" thickBot="1" x14ac:dyDescent="0.25">
      <c r="K15" s="60"/>
      <c r="L15" s="205"/>
      <c r="M15" s="207"/>
      <c r="N15" s="163"/>
      <c r="O15" s="165"/>
      <c r="P15" s="200"/>
      <c r="Q15" s="76" t="s">
        <v>68</v>
      </c>
      <c r="R15" s="123">
        <v>8250</v>
      </c>
      <c r="S15" s="215"/>
    </row>
    <row r="16" spans="2:24" ht="18" customHeight="1" thickBot="1" x14ac:dyDescent="0.25">
      <c r="B16" s="202" t="s">
        <v>46</v>
      </c>
      <c r="C16" s="210" t="s">
        <v>47</v>
      </c>
      <c r="D16" s="41"/>
      <c r="E16" s="41"/>
      <c r="F16" s="211">
        <v>42455.7</v>
      </c>
      <c r="G16" s="52" t="s">
        <v>48</v>
      </c>
      <c r="H16" s="36">
        <v>40000</v>
      </c>
      <c r="I16" s="211">
        <f>-6477.5</f>
        <v>-6477.5</v>
      </c>
      <c r="J16" s="49"/>
      <c r="K16" s="124"/>
      <c r="L16" s="125" t="s">
        <v>52</v>
      </c>
      <c r="M16" s="126"/>
      <c r="N16" s="127" t="s">
        <v>41</v>
      </c>
      <c r="O16" s="128">
        <v>1500</v>
      </c>
      <c r="P16" s="129">
        <f>O16*K17</f>
        <v>40290</v>
      </c>
      <c r="Q16" s="212" t="s">
        <v>37</v>
      </c>
      <c r="R16" s="180">
        <v>54000</v>
      </c>
      <c r="S16" s="121">
        <v>0</v>
      </c>
    </row>
    <row r="17" spans="2:21" ht="35" customHeight="1" thickBot="1" x14ac:dyDescent="0.25">
      <c r="B17" s="202"/>
      <c r="C17" s="210"/>
      <c r="D17" s="41"/>
      <c r="E17" s="41"/>
      <c r="F17" s="211"/>
      <c r="G17" s="52" t="s">
        <v>22</v>
      </c>
      <c r="H17" s="36">
        <v>8933.2000000000007</v>
      </c>
      <c r="I17" s="211"/>
      <c r="J17" s="49"/>
      <c r="K17" s="61">
        <v>26.86</v>
      </c>
      <c r="L17" s="131" t="s">
        <v>53</v>
      </c>
      <c r="M17" s="132"/>
      <c r="N17" s="125" t="s">
        <v>41</v>
      </c>
      <c r="O17" s="104"/>
      <c r="P17" s="129">
        <v>13710</v>
      </c>
      <c r="Q17" s="213"/>
      <c r="R17" s="181"/>
      <c r="S17" s="121">
        <v>0</v>
      </c>
      <c r="T17" s="43"/>
      <c r="U17" s="43"/>
    </row>
    <row r="18" spans="2:21" ht="35" customHeight="1" thickBot="1" x14ac:dyDescent="0.25">
      <c r="B18" s="52"/>
      <c r="C18" s="40"/>
      <c r="D18" s="41"/>
      <c r="E18" s="42"/>
      <c r="F18" s="32"/>
      <c r="G18" s="52"/>
      <c r="H18" s="36"/>
      <c r="I18" s="33"/>
      <c r="J18" s="49"/>
      <c r="K18" s="130"/>
      <c r="L18" s="133" t="s">
        <v>54</v>
      </c>
      <c r="M18" s="126"/>
      <c r="N18" s="125" t="s">
        <v>60</v>
      </c>
      <c r="O18" s="118"/>
      <c r="P18" s="126">
        <v>6000</v>
      </c>
      <c r="Q18" s="64" t="s">
        <v>64</v>
      </c>
      <c r="R18" s="45">
        <v>6000</v>
      </c>
      <c r="S18" s="121">
        <v>0</v>
      </c>
    </row>
    <row r="19" spans="2:21" ht="45" customHeight="1" thickBot="1" x14ac:dyDescent="0.25">
      <c r="B19" s="52"/>
      <c r="C19" s="40"/>
      <c r="D19" s="41"/>
      <c r="E19" s="42"/>
      <c r="F19" s="32"/>
      <c r="G19" s="52"/>
      <c r="H19" s="36"/>
      <c r="I19" s="33"/>
      <c r="J19" s="49"/>
      <c r="K19" s="124"/>
      <c r="L19" s="134" t="s">
        <v>38</v>
      </c>
      <c r="M19" s="135"/>
      <c r="N19" s="136" t="s">
        <v>60</v>
      </c>
      <c r="O19" s="137"/>
      <c r="P19" s="135">
        <v>30000</v>
      </c>
      <c r="Q19" s="138" t="s">
        <v>65</v>
      </c>
      <c r="R19" s="139">
        <v>30000</v>
      </c>
      <c r="S19" s="140">
        <v>0</v>
      </c>
    </row>
    <row r="20" spans="2:21" ht="35" customHeight="1" thickBot="1" x14ac:dyDescent="0.25">
      <c r="B20" s="52"/>
      <c r="C20" s="40"/>
      <c r="D20" s="41"/>
      <c r="E20" s="42"/>
      <c r="F20" s="32"/>
      <c r="G20" s="52"/>
      <c r="H20" s="36"/>
      <c r="I20" s="33"/>
      <c r="J20" s="49"/>
      <c r="K20" s="124"/>
      <c r="L20" s="141" t="s">
        <v>51</v>
      </c>
      <c r="M20" s="97"/>
      <c r="N20" s="117" t="s">
        <v>39</v>
      </c>
      <c r="O20" s="128">
        <v>1000</v>
      </c>
      <c r="P20" s="119">
        <f>O20*K10</f>
        <v>26270</v>
      </c>
      <c r="Q20" s="142"/>
      <c r="R20" s="143">
        <v>0</v>
      </c>
      <c r="S20" s="144">
        <v>1000</v>
      </c>
    </row>
    <row r="21" spans="2:21" ht="29" customHeight="1" thickBot="1" x14ac:dyDescent="0.25">
      <c r="B21" s="53"/>
      <c r="C21" s="54"/>
      <c r="D21" s="55"/>
      <c r="E21" s="56"/>
      <c r="F21" s="57"/>
      <c r="G21" s="58"/>
      <c r="H21" s="59"/>
      <c r="I21" s="57"/>
      <c r="J21" s="34"/>
      <c r="K21" s="145"/>
      <c r="L21" s="150" t="s">
        <v>50</v>
      </c>
      <c r="M21" s="105"/>
      <c r="N21" s="117" t="s">
        <v>40</v>
      </c>
      <c r="O21" s="151">
        <v>983.06</v>
      </c>
      <c r="P21" s="105">
        <f>O21*K5</f>
        <v>29953.838199999998</v>
      </c>
      <c r="Q21" s="152"/>
      <c r="R21" s="113">
        <v>0</v>
      </c>
      <c r="S21" s="153">
        <v>983.06</v>
      </c>
      <c r="T21" s="27"/>
    </row>
    <row r="22" spans="2:21" s="37" customFormat="1" ht="28" customHeight="1" thickBot="1" x14ac:dyDescent="0.25">
      <c r="B22" s="65" t="s">
        <v>11</v>
      </c>
      <c r="C22" s="154">
        <f>SUM(F5:F17)</f>
        <v>153868.71</v>
      </c>
      <c r="D22" s="154"/>
      <c r="E22" s="154"/>
      <c r="F22" s="160"/>
      <c r="G22" s="161">
        <f>SUM(H5:H17)</f>
        <v>81277.275999999998</v>
      </c>
      <c r="H22" s="160"/>
      <c r="I22" s="66">
        <f>SUM(I5:I17)</f>
        <v>72591.433999999994</v>
      </c>
      <c r="J22" s="67"/>
      <c r="K22" s="156" t="s">
        <v>56</v>
      </c>
      <c r="L22" s="155"/>
      <c r="M22" s="146">
        <f>SUM(M5:M13)</f>
        <v>73572.500657022305</v>
      </c>
      <c r="N22" s="154" t="s">
        <v>57</v>
      </c>
      <c r="O22" s="155"/>
      <c r="P22" s="147">
        <f>SUM(P5:P21)</f>
        <v>169076.3382</v>
      </c>
      <c r="Q22" s="148" t="s">
        <v>58</v>
      </c>
      <c r="R22" s="147">
        <f>SUM(R5:R21)</f>
        <v>177220</v>
      </c>
      <c r="S22" s="149"/>
      <c r="T22" s="69"/>
    </row>
    <row r="23" spans="2:21" ht="22" customHeight="1" thickBot="1" x14ac:dyDescent="0.25">
      <c r="Q23" s="70" t="s">
        <v>59</v>
      </c>
      <c r="R23" s="68">
        <f>M22+P22-R22</f>
        <v>65428.838857022289</v>
      </c>
      <c r="S23" s="30">
        <f>S13+S20*K10+S21*K5</f>
        <v>65428.838857022303</v>
      </c>
      <c r="T23" s="27"/>
    </row>
    <row r="24" spans="2:21" x14ac:dyDescent="0.2">
      <c r="E24" s="13"/>
      <c r="T24" s="27"/>
    </row>
    <row r="25" spans="2:21" x14ac:dyDescent="0.2">
      <c r="L25" s="29"/>
      <c r="M25" s="50"/>
      <c r="N25" s="29"/>
      <c r="T25" s="27"/>
    </row>
    <row r="26" spans="2:21" x14ac:dyDescent="0.2">
      <c r="L26" s="29"/>
      <c r="M26" s="51"/>
      <c r="N26" s="29"/>
      <c r="T26" s="27"/>
    </row>
    <row r="27" spans="2:21" x14ac:dyDescent="0.2">
      <c r="L27" s="29"/>
      <c r="M27" s="29"/>
      <c r="N27" s="29"/>
      <c r="T27" s="27"/>
    </row>
    <row r="28" spans="2:21" x14ac:dyDescent="0.2">
      <c r="M28" s="30"/>
      <c r="T28" s="27"/>
    </row>
    <row r="29" spans="2:21" x14ac:dyDescent="0.2">
      <c r="T29" s="27"/>
    </row>
    <row r="30" spans="2:21" x14ac:dyDescent="0.2">
      <c r="T30" s="27"/>
    </row>
    <row r="31" spans="2:21" x14ac:dyDescent="0.2">
      <c r="T31" s="28"/>
    </row>
    <row r="32" spans="2:21" x14ac:dyDescent="0.2">
      <c r="T32" s="28"/>
    </row>
  </sheetData>
  <mergeCells count="52">
    <mergeCell ref="S5:S11"/>
    <mergeCell ref="R8:R10"/>
    <mergeCell ref="Q8:Q10"/>
    <mergeCell ref="S13:S15"/>
    <mergeCell ref="K2:R2"/>
    <mergeCell ref="B2:I2"/>
    <mergeCell ref="K5:K8"/>
    <mergeCell ref="B3:F3"/>
    <mergeCell ref="G3:H3"/>
    <mergeCell ref="B5:B8"/>
    <mergeCell ref="C5:C8"/>
    <mergeCell ref="D5:D8"/>
    <mergeCell ref="E5:E8"/>
    <mergeCell ref="F5:F8"/>
    <mergeCell ref="B10:B11"/>
    <mergeCell ref="C10:C11"/>
    <mergeCell ref="D10:D11"/>
    <mergeCell ref="B16:B17"/>
    <mergeCell ref="C16:C17"/>
    <mergeCell ref="F16:F17"/>
    <mergeCell ref="I16:I17"/>
    <mergeCell ref="Q16:Q17"/>
    <mergeCell ref="R16:R17"/>
    <mergeCell ref="P5:P8"/>
    <mergeCell ref="Q3:R3"/>
    <mergeCell ref="M5:M8"/>
    <mergeCell ref="L5:L8"/>
    <mergeCell ref="O5:O8"/>
    <mergeCell ref="N5:N8"/>
    <mergeCell ref="N3:P3"/>
    <mergeCell ref="P13:P15"/>
    <mergeCell ref="Q11:Q13"/>
    <mergeCell ref="L13:L15"/>
    <mergeCell ref="M13:M15"/>
    <mergeCell ref="P10:P11"/>
    <mergeCell ref="O10:O11"/>
    <mergeCell ref="N22:O22"/>
    <mergeCell ref="K22:L22"/>
    <mergeCell ref="I5:I8"/>
    <mergeCell ref="C22:F22"/>
    <mergeCell ref="G22:H22"/>
    <mergeCell ref="N13:N15"/>
    <mergeCell ref="O13:O15"/>
    <mergeCell ref="E10:E11"/>
    <mergeCell ref="F10:F11"/>
    <mergeCell ref="G10:G11"/>
    <mergeCell ref="H10:H11"/>
    <mergeCell ref="I10:I11"/>
    <mergeCell ref="K10:K11"/>
    <mergeCell ref="L10:L11"/>
    <mergeCell ref="M10:M11"/>
    <mergeCell ref="N10:N1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88D1D-B2F6-044B-81E4-948412AAFDAF}">
  <dimension ref="B1:I22"/>
  <sheetViews>
    <sheetView zoomScaleNormal="100" workbookViewId="0">
      <selection activeCell="D55" sqref="D55"/>
    </sheetView>
  </sheetViews>
  <sheetFormatPr baseColWidth="10" defaultColWidth="8.83203125" defaultRowHeight="15" x14ac:dyDescent="0.2"/>
  <cols>
    <col min="1" max="1" width="1.1640625" customWidth="1"/>
    <col min="2" max="2" width="14.6640625" customWidth="1"/>
    <col min="3" max="3" width="11" customWidth="1"/>
    <col min="4" max="4" width="29.6640625" customWidth="1"/>
    <col min="5" max="5" width="11" customWidth="1"/>
    <col min="6" max="6" width="11.6640625" customWidth="1"/>
  </cols>
  <sheetData>
    <row r="1" spans="2:6" ht="16" thickBot="1" x14ac:dyDescent="0.25"/>
    <row r="2" spans="2:6" ht="20" thickBot="1" x14ac:dyDescent="0.25">
      <c r="B2" s="222" t="s">
        <v>13</v>
      </c>
      <c r="C2" s="224"/>
      <c r="D2" s="222" t="s">
        <v>12</v>
      </c>
      <c r="E2" s="223"/>
      <c r="F2" s="3" t="s">
        <v>3</v>
      </c>
    </row>
    <row r="3" spans="2:6" ht="34" customHeight="1" x14ac:dyDescent="0.2">
      <c r="B3" s="22" t="s">
        <v>21</v>
      </c>
      <c r="C3" s="23" t="s">
        <v>0</v>
      </c>
      <c r="D3" s="16" t="s">
        <v>10</v>
      </c>
      <c r="E3" s="17"/>
      <c r="F3" s="5"/>
    </row>
    <row r="4" spans="2:6" ht="32" x14ac:dyDescent="0.2">
      <c r="B4" s="24" t="s">
        <v>5</v>
      </c>
      <c r="C4" s="8">
        <v>48.8</v>
      </c>
      <c r="D4" s="10"/>
      <c r="E4" s="8"/>
      <c r="F4" s="18">
        <f>C4-E4</f>
        <v>48.8</v>
      </c>
    </row>
    <row r="5" spans="2:6" ht="32" x14ac:dyDescent="0.2">
      <c r="B5" s="202" t="s">
        <v>6</v>
      </c>
      <c r="C5" s="211">
        <v>49770</v>
      </c>
      <c r="D5" s="12" t="s">
        <v>20</v>
      </c>
      <c r="E5" s="6">
        <v>1000</v>
      </c>
      <c r="F5" s="235">
        <f>C5-E5-E6-E7-E8</f>
        <v>17992</v>
      </c>
    </row>
    <row r="6" spans="2:6" ht="32" x14ac:dyDescent="0.2">
      <c r="B6" s="202"/>
      <c r="C6" s="211"/>
      <c r="D6" s="12" t="s">
        <v>18</v>
      </c>
      <c r="E6" s="6">
        <v>1980</v>
      </c>
      <c r="F6" s="236"/>
    </row>
    <row r="7" spans="2:6" ht="48" x14ac:dyDescent="0.2">
      <c r="B7" s="202"/>
      <c r="C7" s="211"/>
      <c r="D7" s="12" t="s">
        <v>17</v>
      </c>
      <c r="E7" s="6">
        <f>13000+775+423</f>
        <v>14198</v>
      </c>
      <c r="F7" s="236"/>
    </row>
    <row r="8" spans="2:6" ht="32" x14ac:dyDescent="0.2">
      <c r="B8" s="202"/>
      <c r="C8" s="211"/>
      <c r="D8" s="12" t="s">
        <v>16</v>
      </c>
      <c r="E8" s="6">
        <v>14600</v>
      </c>
      <c r="F8" s="237"/>
    </row>
    <row r="9" spans="2:6" x14ac:dyDescent="0.2">
      <c r="B9" s="11" t="s">
        <v>4</v>
      </c>
      <c r="C9" s="9">
        <v>4986.6099999999997</v>
      </c>
      <c r="D9" s="14"/>
      <c r="E9" s="9"/>
      <c r="F9" s="19">
        <f>C9-E9</f>
        <v>4986.6099999999997</v>
      </c>
    </row>
    <row r="10" spans="2:6" x14ac:dyDescent="0.2">
      <c r="B10" s="238" t="s">
        <v>4</v>
      </c>
      <c r="C10" s="241">
        <v>42455.7</v>
      </c>
      <c r="D10" s="249" t="s">
        <v>22</v>
      </c>
      <c r="E10" s="247">
        <f>8491.14+442.06</f>
        <v>8933.1999999999989</v>
      </c>
      <c r="F10" s="235">
        <f>C10-E10-E11-E12</f>
        <v>-6477.5</v>
      </c>
    </row>
    <row r="11" spans="2:6" ht="5" customHeight="1" x14ac:dyDescent="0.2">
      <c r="B11" s="239"/>
      <c r="C11" s="242"/>
      <c r="D11" s="250"/>
      <c r="E11" s="248"/>
      <c r="F11" s="236"/>
    </row>
    <row r="12" spans="2:6" x14ac:dyDescent="0.2">
      <c r="B12" s="240"/>
      <c r="C12" s="243"/>
      <c r="D12" s="4" t="s">
        <v>14</v>
      </c>
      <c r="E12" s="6">
        <v>40000</v>
      </c>
      <c r="F12" s="237"/>
    </row>
    <row r="13" spans="2:6" ht="16" thickBot="1" x14ac:dyDescent="0.25">
      <c r="B13" s="7" t="s">
        <v>7</v>
      </c>
      <c r="C13" s="15">
        <v>56607.6</v>
      </c>
      <c r="D13" s="7" t="s">
        <v>15</v>
      </c>
      <c r="E13" s="15">
        <v>566.07600000000002</v>
      </c>
      <c r="F13" s="20">
        <f>C13-E13</f>
        <v>56041.523999999998</v>
      </c>
    </row>
    <row r="14" spans="2:6" ht="16" thickBot="1" x14ac:dyDescent="0.25">
      <c r="B14" s="2" t="s">
        <v>11</v>
      </c>
      <c r="C14" s="25"/>
      <c r="D14" s="245">
        <f>SUM(E4:E13)</f>
        <v>81277.275999999998</v>
      </c>
      <c r="E14" s="246"/>
      <c r="F14" s="21">
        <f>SUM(F4:F13)</f>
        <v>72591.433999999994</v>
      </c>
    </row>
    <row r="18" spans="2:9" ht="31" customHeight="1" x14ac:dyDescent="0.2">
      <c r="B18" s="251" t="s">
        <v>25</v>
      </c>
      <c r="C18" s="251"/>
      <c r="D18" s="244" t="s">
        <v>24</v>
      </c>
      <c r="E18" s="244"/>
      <c r="F18" s="244"/>
      <c r="G18" s="244"/>
      <c r="H18" s="244"/>
    </row>
    <row r="19" spans="2:9" ht="57" customHeight="1" x14ac:dyDescent="0.2">
      <c r="D19" s="244" t="s">
        <v>23</v>
      </c>
      <c r="E19" s="244"/>
      <c r="F19" s="244"/>
      <c r="G19" s="244"/>
    </row>
    <row r="20" spans="2:9" ht="35" customHeight="1" x14ac:dyDescent="0.2">
      <c r="D20" s="244" t="s">
        <v>19</v>
      </c>
      <c r="E20" s="244"/>
    </row>
    <row r="22" spans="2:9" x14ac:dyDescent="0.2">
      <c r="I22" s="26"/>
    </row>
  </sheetData>
  <mergeCells count="15">
    <mergeCell ref="B2:C2"/>
    <mergeCell ref="D2:E2"/>
    <mergeCell ref="B5:B8"/>
    <mergeCell ref="C5:C8"/>
    <mergeCell ref="B18:C18"/>
    <mergeCell ref="F5:F8"/>
    <mergeCell ref="B10:B12"/>
    <mergeCell ref="C10:C12"/>
    <mergeCell ref="F10:F12"/>
    <mergeCell ref="D20:E20"/>
    <mergeCell ref="D18:H18"/>
    <mergeCell ref="D19:G19"/>
    <mergeCell ref="D14:E14"/>
    <mergeCell ref="E10:E11"/>
    <mergeCell ref="D10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Владимир Куковский</cp:lastModifiedBy>
  <dcterms:created xsi:type="dcterms:W3CDTF">2019-09-12T14:10:55Z</dcterms:created>
  <dcterms:modified xsi:type="dcterms:W3CDTF">2022-01-04T13:29:41Z</dcterms:modified>
</cp:coreProperties>
</file>